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2290" yWindow="180" windowWidth="20520" windowHeight="7470" activeTab="0"/>
  </bookViews>
  <sheets>
    <sheet name="September 2013" sheetId="1" r:id="rId1"/>
    <sheet name="Coleman MISO Interaction" sheetId="3" r:id="rId2"/>
    <sheet name="BREC Expenses" sheetId="4" r:id="rId3"/>
  </sheets>
  <definedNames>
    <definedName name="_xlnm.Print_Area" localSheetId="2">'BREC Expenses'!$A$1:$F$63</definedName>
    <definedName name="_xlnm.Print_Area" localSheetId="1">'Coleman MISO Interaction'!$A$1:$D$63</definedName>
    <definedName name="_xlnm.Print_Titles" localSheetId="1">'Coleman MISO Interaction'!$1:$5</definedName>
  </definedNames>
  <calcPr calcId="145621"/>
</workbook>
</file>

<file path=xl/comments3.xml><?xml version="1.0" encoding="utf-8"?>
<comments xmlns="http://schemas.openxmlformats.org/spreadsheetml/2006/main">
  <authors>
    <author>David J Ashby</author>
  </authors>
  <commentList>
    <comment ref="B37" authorId="0">
      <text>
        <r>
          <rPr>
            <b/>
            <sz val="8"/>
            <rFont val="Tahoma"/>
            <family val="2"/>
          </rPr>
          <t>David J Ashby:</t>
        </r>
        <r>
          <rPr>
            <sz val="8"/>
            <rFont val="Tahoma"/>
            <family val="2"/>
          </rPr>
          <t xml:space="preserve">
This includes Actual 
Fuel inventory in coal pile plus intransit fuel and Propane
</t>
        </r>
      </text>
    </comment>
  </commentList>
</comments>
</file>

<file path=xl/sharedStrings.xml><?xml version="1.0" encoding="utf-8"?>
<sst xmlns="http://schemas.openxmlformats.org/spreadsheetml/2006/main" count="140" uniqueCount="128">
  <si>
    <t>RECOVERY OF COLEMAN COSTS</t>
  </si>
  <si>
    <t>ABSENCE OF FERC APPROVED SSR</t>
  </si>
  <si>
    <t xml:space="preserve">     Century SSR Charge/Credit:</t>
  </si>
  <si>
    <t>Fixed Component</t>
  </si>
  <si>
    <t>Variable Component</t>
  </si>
  <si>
    <t>MISO Interaction</t>
  </si>
  <si>
    <t>Coleman Station</t>
  </si>
  <si>
    <t>DA Asset Energy Amount</t>
  </si>
  <si>
    <t>DA Congestion Rebate on Carve-out GFA</t>
  </si>
  <si>
    <t>DA Congestion Rebate on Option B GFA</t>
  </si>
  <si>
    <t>DA Financial Bilateral Transaction Congestion Amount</t>
  </si>
  <si>
    <t>DA Financial Bilateral Transaction Loss Amount</t>
  </si>
  <si>
    <t>DA Loss Rebate on Carve-out GFA</t>
  </si>
  <si>
    <t>DA Loss Rebate on Option B GFA</t>
  </si>
  <si>
    <t>DA Market Administration Amount</t>
  </si>
  <si>
    <t>DA Non-Asset Energy Amount</t>
  </si>
  <si>
    <t>DA Regulation Amount</t>
  </si>
  <si>
    <t>DA Revenue Sufficiency Guarantee Distribution Amount</t>
  </si>
  <si>
    <t>DA Revenue Sufficiency Guarantee Make Whole Payment Amount</t>
  </si>
  <si>
    <t>DA Schedule 24 Allocation Amount</t>
  </si>
  <si>
    <t>DA Spinning Reserve Amount</t>
  </si>
  <si>
    <t>DA Supplemental Reserve Amount</t>
  </si>
  <si>
    <t>DA Virtual Energy Amount</t>
  </si>
  <si>
    <t>FTR Annual Transaction Amount</t>
  </si>
  <si>
    <t>FTR ARR Revenue Amount</t>
  </si>
  <si>
    <t>FTR ARR Stage 2 Distribution</t>
  </si>
  <si>
    <t>FTR Full Funding Guarantee Amount</t>
  </si>
  <si>
    <t>FTR Guarantee Uplift Amount</t>
  </si>
  <si>
    <t>FTR Hourly Allocation Amount</t>
  </si>
  <si>
    <t>FTR Infeasible ARR Uplift Amount</t>
  </si>
  <si>
    <t>FTR Market Administration Amount</t>
  </si>
  <si>
    <t>FTR Monthly Allocation Amount</t>
  </si>
  <si>
    <t>FTR Monthly Transaction Amount</t>
  </si>
  <si>
    <t>FTR Yearly Allocation Amount</t>
  </si>
  <si>
    <t>RT Asset Energy Amount</t>
  </si>
  <si>
    <t>RT Congestion Rebate on Carve-out GFA</t>
  </si>
  <si>
    <t>RT Contingency Reserve Deployment Failure Charge Amount</t>
  </si>
  <si>
    <t>RT Demand Response Allocation Uplift Charge</t>
  </si>
  <si>
    <t>RT Distribution of Losses Amount</t>
  </si>
  <si>
    <t>RT Excessive Energy Amount</t>
  </si>
  <si>
    <t>RT Excessive\Deficient Energy Deployment Charge Amount</t>
  </si>
  <si>
    <t>RT Financial Bilateral Transaction Congestion Amount</t>
  </si>
  <si>
    <t>RT Financial Bilateral Transaction Loss Amount</t>
  </si>
  <si>
    <t>RT Loss Rebate on Carve-out GFA</t>
  </si>
  <si>
    <t>RT Market Administration Amount</t>
  </si>
  <si>
    <t>RT Miscellaneous Amount</t>
  </si>
  <si>
    <t>RT Net Inadvertent Distribution Amount</t>
  </si>
  <si>
    <t>RT Net Regulation Adjustment Amount</t>
  </si>
  <si>
    <t>RT Non-Asset Energy Amount</t>
  </si>
  <si>
    <t>RT Non-Excessive Energy Amount</t>
  </si>
  <si>
    <t>RT Price Volatility Make Whole Payment</t>
  </si>
  <si>
    <t>RT Regulation Amount</t>
  </si>
  <si>
    <t>RT Regulation Cost Distribution Amount</t>
  </si>
  <si>
    <t>RT Resource Adequacy Auction Amount</t>
  </si>
  <si>
    <t>RT Revenue Neutrality Uplift Amount</t>
  </si>
  <si>
    <t>RT Revenue Sufficiency Guarantee First Pass Dist Amount</t>
  </si>
  <si>
    <t>RT Revenue Sufficiency Guarantee Make Whole Payment Amount</t>
  </si>
  <si>
    <t>RT Schedule 24 Allocation Amount</t>
  </si>
  <si>
    <t>RT Schedule 24 Distribution Amount</t>
  </si>
  <si>
    <t>RT Spinning Reserve Amount</t>
  </si>
  <si>
    <t>RT Spinning Reserve Cost Distribution Amount</t>
  </si>
  <si>
    <t>RT Supplemental Reserve Amount</t>
  </si>
  <si>
    <t>RT Supplemental Reserve Cost Distribution Amount</t>
  </si>
  <si>
    <t>RT Virtual Energy Amount</t>
  </si>
  <si>
    <t>Total</t>
  </si>
  <si>
    <t>Variable Component:</t>
  </si>
  <si>
    <t>MISO Interaction:</t>
  </si>
  <si>
    <t>S-7</t>
  </si>
  <si>
    <t>Actual fixed monthly component:</t>
  </si>
  <si>
    <t>Return on Net Rate Base, $</t>
  </si>
  <si>
    <t>Actual variable component:</t>
  </si>
  <si>
    <t>09/1-09/30</t>
  </si>
  <si>
    <t>September:</t>
  </si>
  <si>
    <t>Invoice #</t>
  </si>
  <si>
    <t>Bill to Century 10/21</t>
  </si>
  <si>
    <t>Month Ending September 30, 2013</t>
  </si>
  <si>
    <t>Big Rivers Electric Corporation</t>
  </si>
  <si>
    <t>09/01-09/30</t>
  </si>
  <si>
    <t>Century Monthly Billing - SSR Costs</t>
  </si>
  <si>
    <t>September 01-30, 2013</t>
  </si>
  <si>
    <t>Cost Category</t>
  </si>
  <si>
    <t>Actuals</t>
  </si>
  <si>
    <t>09/01 - 09/30</t>
  </si>
  <si>
    <t>Generation (net)</t>
  </si>
  <si>
    <t>Fixed Costs, $</t>
  </si>
  <si>
    <t>Non-Labor O&amp;M ($)</t>
  </si>
  <si>
    <t>Plant Labor ($)</t>
  </si>
  <si>
    <t>G&amp;A Labor ($)</t>
  </si>
  <si>
    <t>Property Tax &amp; Insurance ($)</t>
  </si>
  <si>
    <t>Total Fixed Costs, $</t>
  </si>
  <si>
    <t>Total Fixed Costs, $/MWh</t>
  </si>
  <si>
    <t>Variable Costs</t>
  </si>
  <si>
    <t>Fuel Burn (tons)</t>
  </si>
  <si>
    <t>Fuel Cost ($)</t>
  </si>
  <si>
    <t>Fuel Cost ($/MWh)</t>
  </si>
  <si>
    <t>Fuel ($/MMBtu)</t>
  </si>
  <si>
    <t>Natural Gas MCF</t>
  </si>
  <si>
    <t>Natural Gas ($)</t>
  </si>
  <si>
    <t>Natural Gas ($/MWh)</t>
  </si>
  <si>
    <t>Limestone Reagent (tons)</t>
  </si>
  <si>
    <t>Limestone Reagent ($)</t>
  </si>
  <si>
    <t>Limestone Reagent ($/MWh)</t>
  </si>
  <si>
    <t>Non Fuel VOM Cost ($)</t>
  </si>
  <si>
    <t>Non Fuel VOM Cost ($/MWh)</t>
  </si>
  <si>
    <t>Emission Cost ($)</t>
  </si>
  <si>
    <t>Emission Cost ($/MWh)</t>
  </si>
  <si>
    <t>Total Variable Cost, $</t>
  </si>
  <si>
    <t>Total Variable Cost, $/MWh</t>
  </si>
  <si>
    <t>Fuel Inventory, $</t>
  </si>
  <si>
    <t>Materials and Supplies Inventory, $</t>
  </si>
  <si>
    <t>Reagent Inventory, $</t>
  </si>
  <si>
    <t>Capital ($)</t>
  </si>
  <si>
    <t>Total Inventory &amp; Capital, $</t>
  </si>
  <si>
    <t>Return on Net Rate Base, %</t>
  </si>
  <si>
    <t>Exhibit B</t>
  </si>
  <si>
    <t>ACES Fee</t>
  </si>
  <si>
    <t>North American Transmission Forum</t>
  </si>
  <si>
    <t>N/A</t>
  </si>
  <si>
    <t>NERC/SERC</t>
  </si>
  <si>
    <t>NRCO</t>
  </si>
  <si>
    <t>NRECA</t>
  </si>
  <si>
    <t>PSC Assessment</t>
  </si>
  <si>
    <t>Will be billed to Century Jun-2014</t>
  </si>
  <si>
    <t>EPA Title V Permit Fees</t>
  </si>
  <si>
    <t>Will be billed to Century Jan-2014</t>
  </si>
  <si>
    <t>KAEC</t>
  </si>
  <si>
    <t>Total Exhibit B Costs</t>
  </si>
  <si>
    <t>1/4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</si>
</sst>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4" fontId="0" fillId="0" borderId="0" xfId="0" applyNumberFormat="1"/>
    <xf numFmtId="44" fontId="3" fillId="0" borderId="0" xfId="0" applyNumberFormat="1" applyFont="1"/>
    <xf numFmtId="43" fontId="4" fillId="0" borderId="0" xfId="18" applyFont="1"/>
    <xf numFmtId="0" fontId="2" fillId="0" borderId="0" xfId="0" applyFont="1"/>
    <xf numFmtId="16" fontId="2" fillId="0" borderId="0" xfId="0" applyNumberFormat="1" applyFont="1"/>
    <xf numFmtId="44" fontId="2" fillId="0" borderId="0" xfId="0" applyNumberFormat="1" applyFont="1"/>
    <xf numFmtId="44" fontId="2" fillId="0" borderId="0" xfId="16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44" fontId="2" fillId="0" borderId="1" xfId="0" applyNumberFormat="1" applyFont="1" applyBorder="1"/>
    <xf numFmtId="44" fontId="2" fillId="0" borderId="0" xfId="16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20" applyFont="1">
      <alignment/>
      <protection/>
    </xf>
    <xf numFmtId="0" fontId="1" fillId="0" borderId="0" xfId="20" applyFont="1" applyFill="1">
      <alignment/>
      <protection/>
    </xf>
    <xf numFmtId="0" fontId="1" fillId="0" borderId="1" xfId="20" applyFont="1" applyBorder="1">
      <alignment/>
      <protection/>
    </xf>
    <xf numFmtId="43" fontId="5" fillId="0" borderId="0" xfId="16" applyNumberFormat="1" applyFont="1" applyFill="1"/>
    <xf numFmtId="43" fontId="5" fillId="0" borderId="1" xfId="16" applyNumberFormat="1" applyFont="1" applyFill="1" applyBorder="1"/>
    <xf numFmtId="44" fontId="3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 quotePrefix="1">
      <alignment horizontal="left"/>
    </xf>
    <xf numFmtId="0" fontId="6" fillId="0" borderId="2" xfId="0" applyFont="1" applyBorder="1" applyAlignment="1">
      <alignment horizontal="center"/>
    </xf>
    <xf numFmtId="17" fontId="6" fillId="0" borderId="0" xfId="0" applyNumberFormat="1" applyFont="1"/>
    <xf numFmtId="0" fontId="6" fillId="0" borderId="0" xfId="0" applyFont="1" applyAlignment="1">
      <alignment horizontal="left"/>
    </xf>
    <xf numFmtId="3" fontId="7" fillId="2" borderId="0" xfId="0" applyNumberFormat="1" applyFont="1" applyFill="1"/>
    <xf numFmtId="3" fontId="7" fillId="0" borderId="0" xfId="0" applyNumberFormat="1" applyFont="1"/>
    <xf numFmtId="0" fontId="6" fillId="3" borderId="0" xfId="0" applyFont="1" applyFill="1" applyAlignment="1">
      <alignment horizontal="left"/>
    </xf>
    <xf numFmtId="7" fontId="7" fillId="2" borderId="0" xfId="18" applyNumberFormat="1" applyFont="1" applyFill="1"/>
    <xf numFmtId="39" fontId="7" fillId="2" borderId="0" xfId="18" applyNumberFormat="1" applyFont="1" applyFill="1"/>
    <xf numFmtId="39" fontId="7" fillId="2" borderId="2" xfId="18" applyNumberFormat="1" applyFont="1" applyFill="1" applyBorder="1"/>
    <xf numFmtId="44" fontId="6" fillId="3" borderId="0" xfId="16" applyNumberFormat="1" applyFont="1" applyFill="1"/>
    <xf numFmtId="44" fontId="6" fillId="3" borderId="0" xfId="16" applyFont="1" applyFill="1"/>
    <xf numFmtId="164" fontId="7" fillId="0" borderId="0" xfId="0" applyNumberFormat="1" applyFont="1"/>
    <xf numFmtId="0" fontId="6" fillId="4" borderId="0" xfId="0" applyFont="1" applyFill="1" applyAlignment="1">
      <alignment horizontal="left"/>
    </xf>
    <xf numFmtId="4" fontId="7" fillId="2" borderId="0" xfId="0" applyNumberFormat="1" applyFont="1" applyFill="1"/>
    <xf numFmtId="44" fontId="7" fillId="2" borderId="0" xfId="16" applyFont="1" applyFill="1"/>
    <xf numFmtId="2" fontId="7" fillId="0" borderId="0" xfId="0" applyNumberFormat="1" applyFont="1"/>
    <xf numFmtId="44" fontId="7" fillId="0" borderId="0" xfId="0" applyNumberFormat="1" applyFont="1"/>
    <xf numFmtId="44" fontId="7" fillId="2" borderId="0" xfId="0" applyNumberFormat="1" applyFont="1" applyFill="1"/>
    <xf numFmtId="44" fontId="7" fillId="0" borderId="0" xfId="16" applyFont="1"/>
    <xf numFmtId="44" fontId="7" fillId="2" borderId="0" xfId="18" applyNumberFormat="1" applyFont="1" applyFill="1"/>
    <xf numFmtId="43" fontId="7" fillId="0" borderId="0" xfId="18" applyFont="1"/>
    <xf numFmtId="43" fontId="7" fillId="0" borderId="2" xfId="18" applyFont="1" applyBorder="1"/>
    <xf numFmtId="43" fontId="7" fillId="0" borderId="0" xfId="0" applyNumberFormat="1" applyFont="1"/>
    <xf numFmtId="43" fontId="6" fillId="4" borderId="0" xfId="18" applyFont="1" applyFill="1"/>
    <xf numFmtId="43" fontId="7" fillId="2" borderId="0" xfId="18" applyFont="1" applyFill="1"/>
    <xf numFmtId="10" fontId="7" fillId="2" borderId="2" xfId="15" applyNumberFormat="1" applyFont="1" applyFill="1" applyBorder="1"/>
    <xf numFmtId="0" fontId="6" fillId="4" borderId="0" xfId="0" applyFont="1" applyFill="1"/>
    <xf numFmtId="44" fontId="6" fillId="4" borderId="0" xfId="18" applyNumberFormat="1" applyFont="1" applyFill="1"/>
    <xf numFmtId="7" fontId="7" fillId="2" borderId="0" xfId="16" applyNumberFormat="1" applyFont="1" applyFill="1"/>
    <xf numFmtId="0" fontId="6" fillId="0" borderId="0" xfId="0" applyFont="1" applyFill="1"/>
    <xf numFmtId="44" fontId="6" fillId="0" borderId="0" xfId="0" applyNumberFormat="1" applyFont="1" applyFill="1"/>
    <xf numFmtId="0" fontId="7" fillId="0" borderId="0" xfId="0" applyFont="1" applyAlignment="1" quotePrefix="1">
      <alignment horizontal="left"/>
    </xf>
    <xf numFmtId="44" fontId="6" fillId="0" borderId="0" xfId="0" applyNumberFormat="1" applyFont="1"/>
    <xf numFmtId="44" fontId="6" fillId="0" borderId="2" xfId="0" applyNumberFormat="1" applyFont="1" applyBorder="1"/>
    <xf numFmtId="7" fontId="6" fillId="4" borderId="0" xfId="0" applyNumberFormat="1" applyFont="1" applyFill="1"/>
    <xf numFmtId="44" fontId="6" fillId="2" borderId="0" xfId="0" applyNumberFormat="1" applyFont="1" applyFill="1"/>
    <xf numFmtId="0" fontId="8" fillId="0" borderId="0" xfId="0" applyFont="1"/>
    <xf numFmtId="43" fontId="8" fillId="0" borderId="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4"/>
  <sheetViews>
    <sheetView tabSelected="1" view="pageLayout" workbookViewId="0" topLeftCell="A13">
      <selection activeCell="D9" sqref="D9:D10"/>
    </sheetView>
  </sheetViews>
  <sheetFormatPr defaultColWidth="9.140625" defaultRowHeight="15"/>
  <cols>
    <col min="1" max="1" width="12.8515625" style="0" customWidth="1"/>
    <col min="3" max="3" width="32.28125" style="0" bestFit="1" customWidth="1"/>
    <col min="4" max="4" width="27.28125" style="0" customWidth="1"/>
    <col min="5" max="5" width="24.57421875" style="0" bestFit="1" customWidth="1"/>
    <col min="6" max="6" width="30.57421875" style="0" bestFit="1" customWidth="1"/>
    <col min="7" max="7" width="24.7109375" style="0" bestFit="1" customWidth="1"/>
  </cols>
  <sheetData>
    <row r="3" spans="1:2" ht="15.75" thickBot="1">
      <c r="A3" t="s">
        <v>73</v>
      </c>
      <c r="B3" s="20">
        <v>281</v>
      </c>
    </row>
    <row r="5" ht="15">
      <c r="A5" s="4" t="s">
        <v>0</v>
      </c>
    </row>
    <row r="6" ht="15">
      <c r="A6" s="4" t="s">
        <v>1</v>
      </c>
    </row>
    <row r="7" ht="15">
      <c r="A7" s="4" t="s">
        <v>71</v>
      </c>
    </row>
    <row r="8" ht="15">
      <c r="A8" s="4"/>
    </row>
    <row r="9" spans="1:4" ht="15">
      <c r="A9" s="4" t="s">
        <v>68</v>
      </c>
      <c r="D9" s="7">
        <v>1934585.2</v>
      </c>
    </row>
    <row r="10" spans="1:4" ht="15">
      <c r="A10" s="4" t="s">
        <v>70</v>
      </c>
      <c r="D10" s="7">
        <f>7129064.43</f>
        <v>7129064.43</v>
      </c>
    </row>
    <row r="12" spans="1:3" ht="15">
      <c r="A12" s="4"/>
      <c r="B12" s="4"/>
      <c r="C12" s="5"/>
    </row>
    <row r="14" spans="1:5" ht="15">
      <c r="A14" s="4" t="s">
        <v>72</v>
      </c>
      <c r="B14" s="4"/>
      <c r="C14" s="8"/>
      <c r="D14" s="8"/>
      <c r="E14" s="8"/>
    </row>
    <row r="15" spans="1:5" ht="15">
      <c r="A15" s="4"/>
      <c r="B15" s="4"/>
      <c r="C15" s="9" t="s">
        <v>65</v>
      </c>
      <c r="D15" s="12">
        <v>7129064.43</v>
      </c>
      <c r="E15" s="8"/>
    </row>
    <row r="16" spans="1:6" ht="15.75" thickBot="1">
      <c r="A16" s="4"/>
      <c r="B16" s="4"/>
      <c r="C16" s="9" t="s">
        <v>66</v>
      </c>
      <c r="D16" s="19">
        <f>'Coleman MISO Interaction'!B63</f>
        <v>-7806564.3192734085</v>
      </c>
      <c r="E16" s="3"/>
      <c r="F16" s="1"/>
    </row>
    <row r="17" spans="2:5" ht="15">
      <c r="B17" s="4"/>
      <c r="C17" s="10"/>
      <c r="D17" s="2">
        <f>SUM(D15:D16)</f>
        <v>-677499.8892734088</v>
      </c>
      <c r="E17" s="4"/>
    </row>
    <row r="18" spans="1:5" ht="15">
      <c r="A18" s="4"/>
      <c r="B18" s="4"/>
      <c r="C18" s="4"/>
      <c r="D18" s="4"/>
      <c r="E18" s="4"/>
    </row>
    <row r="19" spans="1:5" ht="15">
      <c r="A19" s="4"/>
      <c r="B19" s="4" t="s">
        <v>2</v>
      </c>
      <c r="C19" s="4"/>
      <c r="E19" s="4"/>
    </row>
    <row r="20" spans="1:5" ht="15">
      <c r="A20" s="4"/>
      <c r="B20" s="4"/>
      <c r="C20" s="4" t="s">
        <v>3</v>
      </c>
      <c r="D20" s="6">
        <f>D9</f>
        <v>1934585.2</v>
      </c>
      <c r="E20" s="4"/>
    </row>
    <row r="21" spans="1:5" ht="15">
      <c r="A21" s="4"/>
      <c r="B21" s="4"/>
      <c r="C21" s="4" t="s">
        <v>69</v>
      </c>
      <c r="D21" s="6">
        <v>100130.99</v>
      </c>
      <c r="E21" s="4"/>
    </row>
    <row r="22" spans="1:5" ht="15.75" thickBot="1">
      <c r="A22" s="4"/>
      <c r="B22" s="4"/>
      <c r="C22" s="4" t="s">
        <v>4</v>
      </c>
      <c r="D22" s="11">
        <f>D16+D15</f>
        <v>-677499.8892734088</v>
      </c>
      <c r="E22" s="4"/>
    </row>
    <row r="23" spans="1:5" ht="15">
      <c r="A23" s="4"/>
      <c r="B23" s="4"/>
      <c r="C23" s="4" t="s">
        <v>74</v>
      </c>
      <c r="D23" s="6">
        <f>IF(SUM(D20:D22)&lt;0,0,SUM(D20:D22))</f>
        <v>1357216.3007265911</v>
      </c>
      <c r="E23" s="4"/>
    </row>
    <row r="24" spans="1:5" ht="15">
      <c r="A24" s="4"/>
      <c r="B24" s="4"/>
      <c r="C24" s="4"/>
      <c r="D24" s="6"/>
      <c r="E24" s="4"/>
    </row>
  </sheetData>
  <conditionalFormatting sqref="D22">
    <cfRule type="cellIs" priority="1" dxfId="0" operator="lessThan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r:id="rId1"/>
  <headerFooter>
    <oddHeader>&amp;LBig Rivers Electric Corporation
201 Third Street
P.O. Box 24
Henderson, KY 42419&amp;CMonth Ending September 30,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 topLeftCell="A1">
      <selection activeCell="C17" sqref="C17"/>
    </sheetView>
  </sheetViews>
  <sheetFormatPr defaultColWidth="9.140625" defaultRowHeight="15"/>
  <cols>
    <col min="1" max="1" width="57.421875" style="0" bestFit="1" customWidth="1"/>
    <col min="2" max="2" width="15.00390625" style="0" bestFit="1" customWidth="1"/>
    <col min="4" max="4" width="12.00390625" style="0" customWidth="1"/>
    <col min="5" max="5" width="15.00390625" style="0" bestFit="1" customWidth="1"/>
  </cols>
  <sheetData>
    <row r="1" spans="1:2" ht="15">
      <c r="A1" s="4" t="s">
        <v>5</v>
      </c>
      <c r="B1" t="s">
        <v>76</v>
      </c>
    </row>
    <row r="2" spans="1:2" ht="15">
      <c r="A2" s="4" t="s">
        <v>6</v>
      </c>
      <c r="B2" t="s">
        <v>75</v>
      </c>
    </row>
    <row r="3" spans="1:3" ht="15.75" thickBot="1">
      <c r="A3" s="4" t="s">
        <v>77</v>
      </c>
      <c r="B3" t="s">
        <v>73</v>
      </c>
      <c r="C3" s="20">
        <v>281</v>
      </c>
    </row>
    <row r="4" ht="15">
      <c r="A4" s="4"/>
    </row>
    <row r="5" ht="15.75" thickBot="1">
      <c r="B5" s="13" t="s">
        <v>67</v>
      </c>
    </row>
    <row r="6" spans="1:2" ht="15">
      <c r="A6" s="14" t="s">
        <v>7</v>
      </c>
      <c r="B6" s="17">
        <v>-7974573.605000007</v>
      </c>
    </row>
    <row r="7" spans="1:2" ht="15">
      <c r="A7" s="14" t="s">
        <v>8</v>
      </c>
      <c r="B7" s="17"/>
    </row>
    <row r="8" spans="1:2" ht="15">
      <c r="A8" s="14" t="s">
        <v>9</v>
      </c>
      <c r="B8" s="17"/>
    </row>
    <row r="9" spans="1:2" ht="15">
      <c r="A9" s="14" t="s">
        <v>10</v>
      </c>
      <c r="B9" s="17"/>
    </row>
    <row r="10" spans="1:2" ht="15">
      <c r="A10" s="14" t="s">
        <v>11</v>
      </c>
      <c r="B10" s="17"/>
    </row>
    <row r="11" spans="1:2" ht="15">
      <c r="A11" s="14" t="s">
        <v>12</v>
      </c>
      <c r="B11" s="17"/>
    </row>
    <row r="12" spans="1:2" ht="15">
      <c r="A12" s="14" t="s">
        <v>13</v>
      </c>
      <c r="B12" s="17"/>
    </row>
    <row r="13" spans="1:2" ht="15">
      <c r="A13" s="14" t="s">
        <v>14</v>
      </c>
      <c r="B13" s="17">
        <v>25398.12130999877</v>
      </c>
    </row>
    <row r="14" spans="1:2" ht="15">
      <c r="A14" s="14" t="s">
        <v>15</v>
      </c>
      <c r="B14" s="17"/>
    </row>
    <row r="15" spans="1:2" ht="15">
      <c r="A15" s="14" t="s">
        <v>16</v>
      </c>
      <c r="B15" s="17">
        <v>1831.21</v>
      </c>
    </row>
    <row r="16" spans="1:2" ht="15">
      <c r="A16" s="14" t="s">
        <v>17</v>
      </c>
      <c r="B16" s="17"/>
    </row>
    <row r="17" spans="1:2" ht="15">
      <c r="A17" s="14" t="s">
        <v>18</v>
      </c>
      <c r="B17" s="17"/>
    </row>
    <row r="18" spans="1:2" ht="15">
      <c r="A18" s="14" t="s">
        <v>19</v>
      </c>
      <c r="B18" s="17">
        <v>3899.404499999921</v>
      </c>
    </row>
    <row r="19" spans="1:2" ht="15">
      <c r="A19" s="14" t="s">
        <v>20</v>
      </c>
      <c r="B19" s="17"/>
    </row>
    <row r="20" spans="1:2" ht="15">
      <c r="A20" s="14" t="s">
        <v>21</v>
      </c>
      <c r="B20" s="17"/>
    </row>
    <row r="21" spans="1:2" ht="15">
      <c r="A21" s="14" t="s">
        <v>22</v>
      </c>
      <c r="B21" s="17"/>
    </row>
    <row r="22" spans="1:2" ht="15">
      <c r="A22" s="14" t="s">
        <v>23</v>
      </c>
      <c r="B22" s="17"/>
    </row>
    <row r="23" spans="1:2" ht="15">
      <c r="A23" s="14" t="s">
        <v>24</v>
      </c>
      <c r="B23" s="17"/>
    </row>
    <row r="24" spans="1:2" ht="15">
      <c r="A24" s="14" t="s">
        <v>25</v>
      </c>
      <c r="B24" s="17"/>
    </row>
    <row r="25" spans="1:2" ht="15">
      <c r="A25" s="14" t="s">
        <v>26</v>
      </c>
      <c r="B25" s="17"/>
    </row>
    <row r="26" spans="1:2" ht="15">
      <c r="A26" s="14" t="s">
        <v>27</v>
      </c>
      <c r="B26" s="17"/>
    </row>
    <row r="27" spans="1:2" ht="15">
      <c r="A27" s="14" t="s">
        <v>28</v>
      </c>
      <c r="B27" s="17"/>
    </row>
    <row r="28" spans="1:2" ht="15">
      <c r="A28" s="14" t="s">
        <v>29</v>
      </c>
      <c r="B28" s="17"/>
    </row>
    <row r="29" spans="1:2" ht="15">
      <c r="A29" s="14" t="s">
        <v>30</v>
      </c>
      <c r="B29" s="17"/>
    </row>
    <row r="30" spans="1:2" ht="15">
      <c r="A30" s="14" t="s">
        <v>31</v>
      </c>
      <c r="B30" s="17"/>
    </row>
    <row r="31" spans="1:2" ht="15">
      <c r="A31" s="14" t="s">
        <v>32</v>
      </c>
      <c r="B31" s="17"/>
    </row>
    <row r="32" spans="1:2" ht="15">
      <c r="A32" s="14" t="s">
        <v>33</v>
      </c>
      <c r="B32" s="17"/>
    </row>
    <row r="33" spans="1:2" ht="15">
      <c r="A33" s="14" t="s">
        <v>34</v>
      </c>
      <c r="B33" s="17"/>
    </row>
    <row r="34" spans="1:2" ht="15">
      <c r="A34" s="14" t="s">
        <v>35</v>
      </c>
      <c r="B34" s="17"/>
    </row>
    <row r="35" spans="1:2" ht="15">
      <c r="A35" s="14" t="s">
        <v>36</v>
      </c>
      <c r="B35" s="17"/>
    </row>
    <row r="36" spans="1:2" ht="15">
      <c r="A36" s="15" t="s">
        <v>37</v>
      </c>
      <c r="B36" s="17">
        <v>0</v>
      </c>
    </row>
    <row r="37" spans="1:2" ht="15">
      <c r="A37" s="14" t="s">
        <v>38</v>
      </c>
      <c r="B37" s="17"/>
    </row>
    <row r="38" spans="1:2" ht="15">
      <c r="A38" s="14" t="s">
        <v>39</v>
      </c>
      <c r="B38" s="17"/>
    </row>
    <row r="39" spans="1:2" ht="15">
      <c r="A39" s="14" t="s">
        <v>40</v>
      </c>
      <c r="B39" s="17">
        <v>0</v>
      </c>
    </row>
    <row r="40" spans="1:2" ht="15">
      <c r="A40" s="14" t="s">
        <v>41</v>
      </c>
      <c r="B40" s="17"/>
    </row>
    <row r="41" spans="1:2" ht="15">
      <c r="A41" s="14" t="s">
        <v>42</v>
      </c>
      <c r="B41" s="17"/>
    </row>
    <row r="42" spans="1:2" ht="15">
      <c r="A42" s="14" t="s">
        <v>43</v>
      </c>
      <c r="B42" s="17"/>
    </row>
    <row r="43" spans="1:2" ht="15">
      <c r="A43" s="14" t="s">
        <v>44</v>
      </c>
      <c r="B43" s="17">
        <v>1640.4740563999976</v>
      </c>
    </row>
    <row r="44" spans="1:2" ht="15">
      <c r="A44" s="14" t="s">
        <v>45</v>
      </c>
      <c r="B44" s="17"/>
    </row>
    <row r="45" spans="1:2" ht="15">
      <c r="A45" s="14" t="s">
        <v>46</v>
      </c>
      <c r="B45" s="17"/>
    </row>
    <row r="46" spans="1:2" ht="15">
      <c r="A46" s="14" t="s">
        <v>47</v>
      </c>
      <c r="B46" s="17">
        <v>420.55</v>
      </c>
    </row>
    <row r="47" spans="1:2" ht="15">
      <c r="A47" s="14" t="s">
        <v>48</v>
      </c>
      <c r="B47" s="17"/>
    </row>
    <row r="48" spans="1:2" ht="15">
      <c r="A48" s="14" t="s">
        <v>49</v>
      </c>
      <c r="B48" s="17">
        <v>158794.17965000024</v>
      </c>
    </row>
    <row r="49" spans="1:2" ht="15">
      <c r="A49" s="14" t="s">
        <v>50</v>
      </c>
      <c r="B49" s="17">
        <v>-12104.469999999994</v>
      </c>
    </row>
    <row r="50" spans="1:2" ht="15">
      <c r="A50" s="14" t="s">
        <v>51</v>
      </c>
      <c r="B50" s="17">
        <v>-4984.549999999998</v>
      </c>
    </row>
    <row r="51" spans="1:2" ht="15">
      <c r="A51" s="14" t="s">
        <v>52</v>
      </c>
      <c r="B51" s="17"/>
    </row>
    <row r="52" spans="1:2" ht="15">
      <c r="A52" s="14" t="s">
        <v>53</v>
      </c>
      <c r="B52" s="17">
        <v>-8687.7</v>
      </c>
    </row>
    <row r="53" spans="1:2" ht="15">
      <c r="A53" s="14" t="s">
        <v>54</v>
      </c>
      <c r="B53" s="17"/>
    </row>
    <row r="54" spans="1:2" ht="15">
      <c r="A54" s="14" t="s">
        <v>55</v>
      </c>
      <c r="B54" s="17">
        <v>1970.7743302000017</v>
      </c>
    </row>
    <row r="55" spans="1:2" ht="15">
      <c r="A55" s="14" t="s">
        <v>56</v>
      </c>
      <c r="B55" s="17"/>
    </row>
    <row r="56" spans="1:2" ht="15">
      <c r="A56" s="14" t="s">
        <v>57</v>
      </c>
      <c r="B56" s="17">
        <v>251.86398000000062</v>
      </c>
    </row>
    <row r="57" spans="1:2" ht="15">
      <c r="A57" s="14" t="s">
        <v>58</v>
      </c>
      <c r="B57" s="17"/>
    </row>
    <row r="58" spans="1:2" ht="15">
      <c r="A58" s="14" t="s">
        <v>59</v>
      </c>
      <c r="B58" s="17">
        <v>-420.5720999999999</v>
      </c>
    </row>
    <row r="59" spans="1:2" ht="15">
      <c r="A59" s="14" t="s">
        <v>60</v>
      </c>
      <c r="B59" s="17"/>
    </row>
    <row r="60" spans="1:2" ht="15">
      <c r="A60" s="14" t="s">
        <v>61</v>
      </c>
      <c r="B60" s="17"/>
    </row>
    <row r="61" spans="1:2" ht="15">
      <c r="A61" s="14" t="s">
        <v>62</v>
      </c>
      <c r="B61" s="17"/>
    </row>
    <row r="62" spans="1:2" ht="15.75" thickBot="1">
      <c r="A62" s="16" t="s">
        <v>63</v>
      </c>
      <c r="B62" s="18"/>
    </row>
    <row r="63" spans="1:5" ht="15">
      <c r="A63" s="15" t="s">
        <v>64</v>
      </c>
      <c r="B63" s="7">
        <f>SUM(B6:B62)</f>
        <v>-7806564.3192734085</v>
      </c>
      <c r="E63" s="1"/>
    </row>
  </sheetData>
  <printOptions/>
  <pageMargins left="0.7" right="0.7" top="0.75" bottom="0.75" header="0.3" footer="0.3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 topLeftCell="A1">
      <selection activeCell="A1" sqref="A1:F63"/>
    </sheetView>
  </sheetViews>
  <sheetFormatPr defaultColWidth="9.140625" defaultRowHeight="15"/>
  <cols>
    <col min="1" max="1" width="41.421875" style="22" bestFit="1" customWidth="1"/>
    <col min="2" max="2" width="20.00390625" style="22" customWidth="1"/>
    <col min="3" max="3" width="9.140625" style="22" customWidth="1"/>
    <col min="4" max="4" width="12.8515625" style="22" bestFit="1" customWidth="1"/>
    <col min="5" max="5" width="13.57421875" style="22" bestFit="1" customWidth="1"/>
    <col min="6" max="16384" width="9.140625" style="22" customWidth="1"/>
  </cols>
  <sheetData>
    <row r="1" spans="1:4" ht="15.75">
      <c r="A1" s="21" t="s">
        <v>78</v>
      </c>
      <c r="C1" t="s">
        <v>76</v>
      </c>
      <c r="D1"/>
    </row>
    <row r="2" spans="1:4" ht="15.75">
      <c r="A2" s="21" t="s">
        <v>79</v>
      </c>
      <c r="C2" t="s">
        <v>75</v>
      </c>
      <c r="D2"/>
    </row>
    <row r="3" spans="3:4" ht="16.5" thickBot="1">
      <c r="C3" t="s">
        <v>73</v>
      </c>
      <c r="D3" s="20">
        <v>281</v>
      </c>
    </row>
    <row r="5" spans="1:2" ht="15.75">
      <c r="A5" s="23" t="s">
        <v>80</v>
      </c>
      <c r="B5" s="24" t="s">
        <v>81</v>
      </c>
    </row>
    <row r="6" ht="15.75">
      <c r="B6" s="25" t="s">
        <v>82</v>
      </c>
    </row>
    <row r="7" spans="1:2" ht="15.75">
      <c r="A7" s="26" t="s">
        <v>83</v>
      </c>
      <c r="B7" s="27">
        <v>255093</v>
      </c>
    </row>
    <row r="8" spans="1:2" ht="15.75">
      <c r="A8" s="26"/>
      <c r="B8" s="28"/>
    </row>
    <row r="9" spans="1:2" ht="15.75">
      <c r="A9" s="29" t="s">
        <v>84</v>
      </c>
      <c r="B9" s="25" t="s">
        <v>82</v>
      </c>
    </row>
    <row r="10" spans="1:2" ht="15.75">
      <c r="A10" s="26" t="s">
        <v>85</v>
      </c>
      <c r="B10" s="30">
        <v>612590.31</v>
      </c>
    </row>
    <row r="11" spans="1:2" ht="15.75">
      <c r="A11" s="26" t="s">
        <v>86</v>
      </c>
      <c r="B11" s="31">
        <v>924476.07</v>
      </c>
    </row>
    <row r="12" spans="1:2" ht="15.75">
      <c r="A12" s="26" t="s">
        <v>87</v>
      </c>
      <c r="B12" s="31">
        <v>309597.17</v>
      </c>
    </row>
    <row r="13" spans="1:2" ht="15.75">
      <c r="A13" s="26" t="s">
        <v>88</v>
      </c>
      <c r="B13" s="32">
        <v>87921.65</v>
      </c>
    </row>
    <row r="14" spans="1:2" ht="15.75">
      <c r="A14" s="29" t="s">
        <v>89</v>
      </c>
      <c r="B14" s="33">
        <f>SUM(B10:B13)</f>
        <v>1934585.1999999997</v>
      </c>
    </row>
    <row r="15" spans="1:2" ht="15.75">
      <c r="A15" s="29" t="s">
        <v>90</v>
      </c>
      <c r="B15" s="34">
        <f>B14/B7</f>
        <v>7.583842755387249</v>
      </c>
    </row>
    <row r="16" spans="1:2" ht="15.75">
      <c r="A16" s="26"/>
      <c r="B16" s="35"/>
    </row>
    <row r="17" spans="1:2" ht="15.75">
      <c r="A17" s="36" t="s">
        <v>91</v>
      </c>
      <c r="B17" s="25" t="s">
        <v>82</v>
      </c>
    </row>
    <row r="18" spans="1:2" ht="15.75">
      <c r="A18" s="26" t="s">
        <v>92</v>
      </c>
      <c r="B18" s="37">
        <v>123079.85</v>
      </c>
    </row>
    <row r="19" spans="1:5" ht="15.75">
      <c r="A19" s="26" t="s">
        <v>93</v>
      </c>
      <c r="B19" s="38">
        <v>6850341.36</v>
      </c>
      <c r="E19" s="39"/>
    </row>
    <row r="20" spans="1:2" ht="15.75">
      <c r="A20" s="26" t="s">
        <v>94</v>
      </c>
      <c r="B20" s="40">
        <f aca="true" t="shared" si="0" ref="B20">B19/B7</f>
        <v>26.854289847232188</v>
      </c>
    </row>
    <row r="21" spans="1:5" ht="15.75">
      <c r="A21" s="26" t="s">
        <v>95</v>
      </c>
      <c r="B21" s="40">
        <f>6850341.36/2881660.47</f>
        <v>2.377220158764922</v>
      </c>
      <c r="E21" s="39"/>
    </row>
    <row r="22" spans="1:2" ht="15.75">
      <c r="A22" s="26" t="s">
        <v>96</v>
      </c>
      <c r="B22" s="41">
        <v>43572.05</v>
      </c>
    </row>
    <row r="23" spans="1:2" ht="15.75">
      <c r="A23" s="26" t="s">
        <v>97</v>
      </c>
      <c r="B23" s="38">
        <v>5946.9</v>
      </c>
    </row>
    <row r="24" spans="1:2" ht="15.75">
      <c r="A24" s="26" t="s">
        <v>98</v>
      </c>
      <c r="B24" s="42">
        <f>B23/B7</f>
        <v>0.023312674201173687</v>
      </c>
    </row>
    <row r="25" spans="1:2" ht="15.75">
      <c r="A25" s="26" t="s">
        <v>99</v>
      </c>
      <c r="B25" s="38">
        <v>10661</v>
      </c>
    </row>
    <row r="26" spans="1:2" ht="15.75">
      <c r="A26" s="26" t="s">
        <v>100</v>
      </c>
      <c r="B26" s="38">
        <v>137057.17</v>
      </c>
    </row>
    <row r="27" spans="1:2" ht="15.75">
      <c r="A27" s="26" t="s">
        <v>101</v>
      </c>
      <c r="B27" s="42">
        <f>B26/B7</f>
        <v>0.537283147714755</v>
      </c>
    </row>
    <row r="28" spans="1:2" ht="15.75">
      <c r="A28" s="26" t="s">
        <v>102</v>
      </c>
      <c r="B28" s="43">
        <v>135719</v>
      </c>
    </row>
    <row r="29" spans="1:2" ht="15.75">
      <c r="A29" s="26" t="s">
        <v>103</v>
      </c>
      <c r="B29" s="44">
        <f>B28/B7</f>
        <v>0.5320373354031667</v>
      </c>
    </row>
    <row r="30" spans="1:2" ht="15.75">
      <c r="A30" s="21" t="s">
        <v>104</v>
      </c>
      <c r="B30" s="31">
        <v>0</v>
      </c>
    </row>
    <row r="31" spans="1:2" ht="15.75">
      <c r="A31" s="26" t="s">
        <v>105</v>
      </c>
      <c r="B31" s="45">
        <f>_xlfn.IFERROR(B30/B7,2)</f>
        <v>0</v>
      </c>
    </row>
    <row r="32" spans="1:5" ht="15.75">
      <c r="A32" s="36" t="s">
        <v>106</v>
      </c>
      <c r="B32" s="30">
        <f>B19+B23+B26+B28+B30</f>
        <v>7129064.430000001</v>
      </c>
      <c r="D32" s="46"/>
      <c r="E32" s="39"/>
    </row>
    <row r="33" spans="1:2" ht="15.75">
      <c r="A33" s="36" t="s">
        <v>107</v>
      </c>
      <c r="B33" s="47">
        <f>B32/B7</f>
        <v>27.946923004551284</v>
      </c>
    </row>
    <row r="34" spans="1:2" ht="15.75">
      <c r="A34" s="26"/>
      <c r="B34" s="35"/>
    </row>
    <row r="35" spans="1:2" ht="15.75">
      <c r="A35" s="26"/>
      <c r="B35" s="35"/>
    </row>
    <row r="36" spans="1:2" ht="15.75">
      <c r="A36" s="26"/>
      <c r="B36" s="25" t="s">
        <v>82</v>
      </c>
    </row>
    <row r="37" spans="1:5" ht="15.75">
      <c r="A37" s="26" t="s">
        <v>108</v>
      </c>
      <c r="B37" s="48">
        <v>8310064.44</v>
      </c>
      <c r="E37" s="39"/>
    </row>
    <row r="38" spans="1:2" ht="15.75">
      <c r="A38" s="26" t="s">
        <v>109</v>
      </c>
      <c r="B38" s="44">
        <v>6989072.53</v>
      </c>
    </row>
    <row r="39" spans="1:2" ht="15.75">
      <c r="A39" s="26" t="s">
        <v>110</v>
      </c>
      <c r="B39" s="48">
        <v>162427.21</v>
      </c>
    </row>
    <row r="40" spans="1:2" ht="15.75">
      <c r="A40" s="21" t="s">
        <v>111</v>
      </c>
      <c r="B40" s="31">
        <v>57677</v>
      </c>
    </row>
    <row r="41" spans="1:2" ht="15.75">
      <c r="A41" s="21" t="s">
        <v>112</v>
      </c>
      <c r="B41" s="44">
        <f>SUM(B37:B40)</f>
        <v>15519241.180000002</v>
      </c>
    </row>
    <row r="42" spans="1:2" ht="15.75">
      <c r="A42" s="21" t="s">
        <v>113</v>
      </c>
      <c r="B42" s="49">
        <v>0.0785</v>
      </c>
    </row>
    <row r="43" spans="1:2" ht="15.75">
      <c r="A43" s="50" t="s">
        <v>69</v>
      </c>
      <c r="B43" s="51">
        <f>ROUND(B41*B42/365*30,2)</f>
        <v>100130.99</v>
      </c>
    </row>
    <row r="44" spans="1:2" ht="15.75">
      <c r="A44" s="21"/>
      <c r="B44" s="35"/>
    </row>
    <row r="46" spans="1:2" ht="15.75">
      <c r="A46" s="23" t="s">
        <v>114</v>
      </c>
      <c r="B46" s="25" t="s">
        <v>82</v>
      </c>
    </row>
    <row r="47" spans="1:2" ht="15.75">
      <c r="A47" s="23" t="s">
        <v>115</v>
      </c>
      <c r="B47" s="52">
        <v>51729.41</v>
      </c>
    </row>
    <row r="48" spans="1:2" ht="15.75">
      <c r="A48" s="21" t="s">
        <v>116</v>
      </c>
      <c r="B48" s="25" t="s">
        <v>117</v>
      </c>
    </row>
    <row r="49" spans="1:2" ht="15.75">
      <c r="A49" s="53" t="s">
        <v>118</v>
      </c>
      <c r="B49" s="52">
        <v>0</v>
      </c>
    </row>
    <row r="50" spans="1:2" ht="15.75">
      <c r="A50" s="53" t="s">
        <v>119</v>
      </c>
      <c r="B50" s="52">
        <v>2075</v>
      </c>
    </row>
    <row r="51" spans="1:2" ht="15.75">
      <c r="A51" s="21" t="s">
        <v>120</v>
      </c>
      <c r="B51" s="25" t="s">
        <v>117</v>
      </c>
    </row>
    <row r="52" spans="1:3" ht="15.75">
      <c r="A52" s="53" t="s">
        <v>121</v>
      </c>
      <c r="B52" s="54">
        <v>0</v>
      </c>
      <c r="C52" s="55" t="s">
        <v>122</v>
      </c>
    </row>
    <row r="53" spans="1:3" ht="15.75">
      <c r="A53" s="21" t="s">
        <v>123</v>
      </c>
      <c r="B53" s="56">
        <v>0</v>
      </c>
      <c r="C53" s="22" t="s">
        <v>124</v>
      </c>
    </row>
    <row r="54" spans="1:2" ht="15.75">
      <c r="A54" s="21" t="s">
        <v>125</v>
      </c>
      <c r="B54" s="57" t="s">
        <v>117</v>
      </c>
    </row>
    <row r="55" spans="1:2" ht="15.75">
      <c r="A55" s="50" t="s">
        <v>126</v>
      </c>
      <c r="B55" s="58">
        <f>SUM(B47:B54)</f>
        <v>53804.41</v>
      </c>
    </row>
    <row r="56" spans="1:2" ht="15.75">
      <c r="A56" s="21"/>
      <c r="B56" s="56"/>
    </row>
    <row r="57" spans="1:2" ht="15.75">
      <c r="A57" s="21"/>
      <c r="B57" s="56"/>
    </row>
    <row r="58" spans="1:2" ht="15.75">
      <c r="A58" s="21"/>
      <c r="B58" s="56"/>
    </row>
    <row r="59" spans="1:2" ht="15.75">
      <c r="A59" s="50" t="s">
        <v>127</v>
      </c>
      <c r="B59" s="59">
        <v>3909.97</v>
      </c>
    </row>
    <row r="60" spans="1:2" ht="15.75">
      <c r="A60" s="21"/>
      <c r="B60" s="21"/>
    </row>
    <row r="63" spans="1:2" ht="16.5" thickBot="1">
      <c r="A63" s="60" t="s">
        <v>64</v>
      </c>
      <c r="B63" s="61">
        <f>+B14+B32+B43+B55+B59</f>
        <v>9221495.000000002</v>
      </c>
    </row>
    <row r="64" ht="15.75" thickTop="1"/>
  </sheetData>
  <printOptions/>
  <pageMargins left="0.7" right="0.7" top="0.75" bottom="0.75" header="0.3" footer="0.3"/>
  <pageSetup fitToHeight="1" fitToWidth="1" horizontalDpi="600" verticalDpi="600" orientation="portrait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Spence</dc:creator>
  <cp:keywords/>
  <dc:description/>
  <cp:lastModifiedBy>Erin Spence</cp:lastModifiedBy>
  <cp:lastPrinted>2013-10-21T18:14:07Z</cp:lastPrinted>
  <dcterms:created xsi:type="dcterms:W3CDTF">2013-09-04T20:00:02Z</dcterms:created>
  <dcterms:modified xsi:type="dcterms:W3CDTF">2013-10-21T18:40:29Z</dcterms:modified>
  <cp:category/>
  <cp:version/>
  <cp:contentType/>
  <cp:contentStatus/>
</cp:coreProperties>
</file>